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0730" windowHeight="11760"/>
  </bookViews>
  <sheets>
    <sheet name="Furniture Volume Calculator" sheetId="3" r:id="rId1"/>
  </sheets>
  <definedNames>
    <definedName name="_xlnm.Print_Area" localSheetId="0">'Furniture Volume Calculator'!$A$1:$I$86</definedName>
  </definedNames>
  <calcPr calcId="125725"/>
</workbook>
</file>

<file path=xl/calcChain.xml><?xml version="1.0" encoding="utf-8"?>
<calcChain xmlns="http://schemas.openxmlformats.org/spreadsheetml/2006/main">
  <c r="D9" i="3"/>
  <c r="D8"/>
  <c r="D7"/>
  <c r="D6"/>
  <c r="D33"/>
  <c r="D32"/>
  <c r="D31"/>
  <c r="D30"/>
  <c r="H27"/>
  <c r="H26"/>
  <c r="H25"/>
  <c r="H24"/>
  <c r="H33"/>
  <c r="H32"/>
  <c r="H31"/>
  <c r="H30"/>
  <c r="H28"/>
  <c r="H29"/>
  <c r="D10"/>
  <c r="D11"/>
  <c r="D12"/>
  <c r="D13"/>
  <c r="D14"/>
  <c r="H18"/>
  <c r="H9"/>
  <c r="G66"/>
  <c r="D34"/>
  <c r="D26"/>
  <c r="D25"/>
  <c r="D44"/>
  <c r="H47"/>
  <c r="G73"/>
  <c r="G72"/>
  <c r="H83"/>
  <c r="H34"/>
  <c r="H58"/>
  <c r="H57"/>
  <c r="H56"/>
  <c r="H55"/>
  <c r="H54"/>
  <c r="H53"/>
  <c r="H52"/>
  <c r="H51"/>
  <c r="H50"/>
  <c r="H49"/>
  <c r="H48"/>
  <c r="H46"/>
  <c r="H45"/>
  <c r="H44"/>
  <c r="H43"/>
  <c r="H42"/>
  <c r="H41"/>
  <c r="H40"/>
  <c r="H39"/>
  <c r="H38"/>
  <c r="H19"/>
  <c r="H20"/>
  <c r="H17"/>
  <c r="H16"/>
  <c r="H15"/>
  <c r="H14"/>
  <c r="H13"/>
  <c r="D58"/>
  <c r="D15"/>
  <c r="D17"/>
  <c r="D16"/>
  <c r="D19"/>
  <c r="D18"/>
  <c r="D21"/>
  <c r="D43"/>
  <c r="D42"/>
  <c r="D41"/>
  <c r="D40"/>
  <c r="D39"/>
  <c r="D38"/>
  <c r="D37"/>
  <c r="D36"/>
  <c r="D35"/>
  <c r="D57"/>
  <c r="D56"/>
  <c r="D53"/>
  <c r="D55"/>
  <c r="D54"/>
  <c r="D49"/>
  <c r="D48"/>
  <c r="D52"/>
  <c r="D22"/>
  <c r="G59"/>
  <c r="D24"/>
  <c r="D23"/>
  <c r="D20"/>
  <c r="D50"/>
  <c r="D51"/>
  <c r="H6"/>
  <c r="H7"/>
  <c r="H8"/>
  <c r="H10"/>
  <c r="H11"/>
  <c r="H12"/>
  <c r="H59" l="1"/>
  <c r="G76"/>
  <c r="G75"/>
  <c r="G74"/>
  <c r="G82"/>
  <c r="G81"/>
  <c r="G80"/>
  <c r="G79"/>
  <c r="G78"/>
  <c r="G77"/>
  <c r="G71"/>
  <c r="G70"/>
  <c r="G69"/>
  <c r="G68"/>
  <c r="G67"/>
  <c r="G65"/>
  <c r="C83"/>
  <c r="G21"/>
  <c r="G35"/>
  <c r="C59"/>
  <c r="C45"/>
  <c r="C27"/>
  <c r="C86" l="1"/>
  <c r="D59"/>
  <c r="G83"/>
  <c r="H21"/>
  <c r="H35"/>
  <c r="D45"/>
  <c r="D27"/>
  <c r="D86" l="1"/>
  <c r="F3" l="1"/>
  <c r="H3" s="1"/>
</calcChain>
</file>

<file path=xl/sharedStrings.xml><?xml version="1.0" encoding="utf-8"?>
<sst xmlns="http://schemas.openxmlformats.org/spreadsheetml/2006/main" count="154" uniqueCount="107">
  <si>
    <t>No. of Units</t>
  </si>
  <si>
    <t>Cubic Meters</t>
  </si>
  <si>
    <t>Total</t>
    <phoneticPr fontId="7" type="noConversion"/>
  </si>
  <si>
    <t>Total Cubic Meters</t>
  </si>
  <si>
    <t>電器</t>
    <phoneticPr fontId="1" type="noConversion"/>
  </si>
  <si>
    <t>L (CM)</t>
    <phoneticPr fontId="1" type="noConversion"/>
  </si>
  <si>
    <t>W (CM)</t>
    <phoneticPr fontId="1" type="noConversion"/>
  </si>
  <si>
    <t>洗碗碟機 (坐地式)</t>
    <phoneticPr fontId="16" type="noConversion"/>
  </si>
  <si>
    <t>洗碗碟機 (坐枱式)</t>
    <phoneticPr fontId="16" type="noConversion"/>
  </si>
  <si>
    <t>音響組合 (HIFI SYSTEM)</t>
    <phoneticPr fontId="16" type="noConversion"/>
  </si>
  <si>
    <t>電視 (25-32)</t>
    <phoneticPr fontId="16" type="noConversion"/>
  </si>
  <si>
    <t>電視 (37-47)</t>
    <phoneticPr fontId="16" type="noConversion"/>
  </si>
  <si>
    <t>電視 (50-65)</t>
    <phoneticPr fontId="16" type="noConversion"/>
  </si>
  <si>
    <t>微波爐</t>
    <phoneticPr fontId="16" type="noConversion"/>
  </si>
  <si>
    <t>雪櫃 (普通雙門)</t>
    <phoneticPr fontId="16" type="noConversion"/>
  </si>
  <si>
    <t>衣車(坐枱)</t>
    <phoneticPr fontId="16" type="noConversion"/>
  </si>
  <si>
    <t>吸塵機 (家用)</t>
    <phoneticPr fontId="16" type="noConversion"/>
  </si>
  <si>
    <t>鋼琴凳</t>
    <phoneticPr fontId="16" type="noConversion"/>
  </si>
  <si>
    <t>踏步機</t>
    <phoneticPr fontId="16" type="noConversion"/>
  </si>
  <si>
    <t>跑步機(可摺式家用)</t>
    <phoneticPr fontId="16" type="noConversion"/>
  </si>
  <si>
    <t>健身凳</t>
    <phoneticPr fontId="16" type="noConversion"/>
  </si>
  <si>
    <t>L型梳化 (2座位梳化 + 貴妃椅)</t>
    <phoneticPr fontId="16" type="noConversion"/>
  </si>
  <si>
    <t>3座位梳化</t>
    <phoneticPr fontId="16" type="noConversion"/>
  </si>
  <si>
    <t>2座位梳化</t>
    <phoneticPr fontId="16" type="noConversion"/>
  </si>
  <si>
    <r>
      <t>直立式鋼琴</t>
    </r>
    <r>
      <rPr>
        <sz val="10"/>
        <color rgb="FFFF0000"/>
        <rFont val="微軟正黑體"/>
        <family val="2"/>
        <charset val="136"/>
      </rPr>
      <t xml:space="preserve"> (需要打木箱)</t>
    </r>
    <phoneticPr fontId="16" type="noConversion"/>
  </si>
  <si>
    <t>睡房</t>
    <phoneticPr fontId="1" type="noConversion"/>
  </si>
  <si>
    <t>儲物</t>
    <phoneticPr fontId="1" type="noConversion"/>
  </si>
  <si>
    <t>手提行李箱 28吋</t>
    <phoneticPr fontId="16" type="noConversion"/>
  </si>
  <si>
    <t>手提行李箱 24吋</t>
    <phoneticPr fontId="16" type="noConversion"/>
  </si>
  <si>
    <t>客廳 / 飯廳</t>
    <phoneticPr fontId="1" type="noConversion"/>
  </si>
  <si>
    <t>餐椅</t>
    <phoneticPr fontId="16" type="noConversion"/>
  </si>
  <si>
    <t>高凳</t>
    <phoneticPr fontId="16" type="noConversion"/>
  </si>
  <si>
    <t>Total Volume in Cubic Feet</t>
    <phoneticPr fontId="1" type="noConversion"/>
  </si>
  <si>
    <t>碗櫃(中)120cm x 90cm</t>
  </si>
  <si>
    <t>碗櫃(大)150cm x 90cm</t>
  </si>
  <si>
    <t>五筒櫃</t>
    <phoneticPr fontId="16" type="noConversion"/>
  </si>
  <si>
    <t>床頭櫃</t>
    <phoneticPr fontId="16" type="noConversion"/>
  </si>
  <si>
    <t>梳妝枱</t>
    <phoneticPr fontId="16" type="noConversion"/>
  </si>
  <si>
    <t>特大號床 (5’)</t>
    <phoneticPr fontId="16" type="noConversion"/>
  </si>
  <si>
    <t>單人床 (3’)</t>
    <phoneticPr fontId="16" type="noConversion"/>
  </si>
  <si>
    <t>單門衣櫃 (70cm)</t>
    <phoneticPr fontId="16" type="noConversion"/>
  </si>
  <si>
    <t>飾物櫃 180cm x 90cm</t>
    <phoneticPr fontId="16" type="noConversion"/>
  </si>
  <si>
    <t>雙人床 (4’)</t>
    <phoneticPr fontId="16" type="noConversion"/>
  </si>
  <si>
    <t>雙門衣櫃 (130cm)</t>
    <phoneticPr fontId="16" type="noConversion"/>
  </si>
  <si>
    <t>雙層床 (碌架床)</t>
    <phoneticPr fontId="16" type="noConversion"/>
  </si>
  <si>
    <t>UNIT</t>
    <phoneticPr fontId="1" type="noConversion"/>
  </si>
  <si>
    <t>其他</t>
    <phoneticPr fontId="1" type="noConversion"/>
  </si>
  <si>
    <t>成人單車</t>
    <phoneticPr fontId="16" type="noConversion"/>
  </si>
  <si>
    <t>兒童單車</t>
    <phoneticPr fontId="16" type="noConversion"/>
  </si>
  <si>
    <t>健身單車(家用)</t>
    <phoneticPr fontId="16" type="noConversion"/>
  </si>
  <si>
    <t>兩座位鞦韆</t>
    <phoneticPr fontId="16" type="noConversion"/>
  </si>
  <si>
    <t>兒童浴盆</t>
    <phoneticPr fontId="16" type="noConversion"/>
  </si>
  <si>
    <t>兒童床</t>
    <phoneticPr fontId="16" type="noConversion"/>
  </si>
  <si>
    <t>兒童椅（High Chair）</t>
    <phoneticPr fontId="16" type="noConversion"/>
  </si>
  <si>
    <t>小型電腦枱</t>
    <phoneticPr fontId="16" type="noConversion"/>
  </si>
  <si>
    <t>戶外椅</t>
    <phoneticPr fontId="16" type="noConversion"/>
  </si>
  <si>
    <t>戶外枱</t>
    <phoneticPr fontId="16" type="noConversion"/>
  </si>
  <si>
    <t>辦公室椅</t>
    <phoneticPr fontId="16" type="noConversion"/>
  </si>
  <si>
    <t>書枱(辦公室枱)</t>
    <phoneticPr fontId="16" type="noConversion"/>
  </si>
  <si>
    <t>中型電腦枱</t>
    <phoneticPr fontId="16" type="noConversion"/>
  </si>
  <si>
    <r>
      <t>Furniture Volume Calculator (</t>
    </r>
    <r>
      <rPr>
        <b/>
        <sz val="13.5"/>
        <color rgb="FFFF0000"/>
        <rFont val="細明體"/>
        <family val="3"/>
        <charset val="136"/>
      </rPr>
      <t>資料只供參考</t>
    </r>
    <r>
      <rPr>
        <b/>
        <sz val="13.5"/>
        <color rgb="FFFF0000"/>
        <rFont val="Verdana"/>
        <family val="2"/>
      </rPr>
      <t>)</t>
    </r>
    <phoneticPr fontId="1" type="noConversion"/>
  </si>
  <si>
    <t>自訂物品</t>
    <phoneticPr fontId="1" type="noConversion"/>
  </si>
  <si>
    <t>OTHER</t>
    <phoneticPr fontId="1" type="noConversion"/>
  </si>
  <si>
    <t>膠箱(大 / 160L)</t>
    <phoneticPr fontId="16" type="noConversion"/>
  </si>
  <si>
    <t>膠箱(中 / 90L)</t>
    <phoneticPr fontId="16" type="noConversion"/>
  </si>
  <si>
    <t>膠箱(細 / 50L)</t>
    <phoneticPr fontId="16" type="noConversion"/>
  </si>
  <si>
    <t>手提行李箱 26吋</t>
    <phoneticPr fontId="16" type="noConversion"/>
  </si>
  <si>
    <r>
      <t>3座位梳化 (電鉸)</t>
    </r>
    <r>
      <rPr>
        <sz val="10"/>
        <color rgb="FFFF0000"/>
        <rFont val="微軟正黑體"/>
        <family val="2"/>
        <charset val="136"/>
      </rPr>
      <t>(請提供重量)</t>
    </r>
    <phoneticPr fontId="16" type="noConversion"/>
  </si>
  <si>
    <r>
      <t>2座位梳化 (電鉸)</t>
    </r>
    <r>
      <rPr>
        <sz val="10"/>
        <color rgb="FFFF0000"/>
        <rFont val="微軟正黑體"/>
        <family val="2"/>
        <charset val="136"/>
      </rPr>
      <t>(請提供重量)</t>
    </r>
    <phoneticPr fontId="16" type="noConversion"/>
  </si>
  <si>
    <r>
      <t>單座位梳化 (電鉸)</t>
    </r>
    <r>
      <rPr>
        <sz val="10"/>
        <color rgb="FFFF0000"/>
        <rFont val="微軟正黑體"/>
        <family val="2"/>
        <charset val="136"/>
      </rPr>
      <t>(請提供重量)</t>
    </r>
    <phoneticPr fontId="16" type="noConversion"/>
  </si>
  <si>
    <t>4層膠層櫃 (60cm)</t>
    <phoneticPr fontId="1" type="noConversion"/>
  </si>
  <si>
    <t>坐枱風扇</t>
    <phoneticPr fontId="1" type="noConversion"/>
  </si>
  <si>
    <t>坐地風扇</t>
    <phoneticPr fontId="1" type="noConversion"/>
  </si>
  <si>
    <t>打印機 (3合1)</t>
    <phoneticPr fontId="16" type="noConversion"/>
  </si>
  <si>
    <t>桌上電腦和顯示器</t>
    <phoneticPr fontId="1" type="noConversion"/>
  </si>
  <si>
    <r>
      <t>OTHER</t>
    </r>
    <r>
      <rPr>
        <sz val="9"/>
        <color rgb="FFFF0000"/>
        <rFont val="Verdana"/>
        <family val="2"/>
      </rPr>
      <t xml:space="preserve"> </t>
    </r>
    <phoneticPr fontId="1" type="noConversion"/>
  </si>
  <si>
    <r>
      <t>按摩椅</t>
    </r>
    <r>
      <rPr>
        <sz val="10"/>
        <color rgb="FFFF0000"/>
        <rFont val="微軟正黑體"/>
        <family val="2"/>
        <charset val="136"/>
      </rPr>
      <t>**</t>
    </r>
    <r>
      <rPr>
        <sz val="10"/>
        <color rgb="FF000000"/>
        <rFont val="微軟正黑體"/>
        <family val="2"/>
        <charset val="136"/>
      </rPr>
      <t xml:space="preserve"> </t>
    </r>
    <r>
      <rPr>
        <sz val="10"/>
        <color rgb="FFFF0000"/>
        <rFont val="微軟正黑體"/>
        <family val="2"/>
        <charset val="136"/>
      </rPr>
      <t>(請提供尺寸)</t>
    </r>
    <phoneticPr fontId="16" type="noConversion"/>
  </si>
  <si>
    <t>H (CM) Max. 200cm</t>
    <phoneticPr fontId="1" type="noConversion"/>
  </si>
  <si>
    <t>TTL GW (kg)</t>
    <phoneticPr fontId="1" type="noConversion"/>
  </si>
  <si>
    <r>
      <t>請只填寫</t>
    </r>
    <r>
      <rPr>
        <b/>
        <sz val="14"/>
        <color rgb="FFFFFF66"/>
        <rFont val="細明體"/>
        <family val="3"/>
        <charset val="136"/>
      </rPr>
      <t>黃色</t>
    </r>
    <r>
      <rPr>
        <sz val="14"/>
        <color indexed="62"/>
        <rFont val="細明體"/>
        <family val="3"/>
        <charset val="136"/>
      </rPr>
      <t>部分</t>
    </r>
    <phoneticPr fontId="1" type="noConversion"/>
  </si>
  <si>
    <t>玩具箱 (大)(120L)</t>
    <phoneticPr fontId="16" type="noConversion"/>
  </si>
  <si>
    <t>玩具箱 (特大)(200L)</t>
    <phoneticPr fontId="16" type="noConversion"/>
  </si>
  <si>
    <t>**所有貨物如超長 (&gt;120cm) 需收取附加費</t>
    <phoneticPr fontId="1" type="noConversion"/>
  </si>
  <si>
    <r>
      <t>雪櫃 (特大雙門/對門)</t>
    </r>
    <r>
      <rPr>
        <sz val="9"/>
        <color rgb="FFFF0000"/>
        <rFont val="微軟正黑體"/>
        <family val="2"/>
        <charset val="136"/>
      </rPr>
      <t>**</t>
    </r>
    <phoneticPr fontId="16" type="noConversion"/>
  </si>
  <si>
    <r>
      <rPr>
        <sz val="9"/>
        <rFont val="細明體"/>
        <family val="3"/>
        <charset val="136"/>
      </rPr>
      <t>油畫</t>
    </r>
    <r>
      <rPr>
        <sz val="9"/>
        <rFont val="Verdana"/>
        <family val="2"/>
      </rPr>
      <t xml:space="preserve"> 2'x3' (</t>
    </r>
    <r>
      <rPr>
        <sz val="9"/>
        <rFont val="細明體"/>
        <family val="3"/>
        <charset val="136"/>
      </rPr>
      <t>普通包裝)</t>
    </r>
    <phoneticPr fontId="1" type="noConversion"/>
  </si>
  <si>
    <r>
      <rPr>
        <sz val="9"/>
        <rFont val="細明體"/>
        <family val="3"/>
        <charset val="136"/>
      </rPr>
      <t>油畫</t>
    </r>
    <r>
      <rPr>
        <sz val="9"/>
        <rFont val="Verdana"/>
        <family val="2"/>
      </rPr>
      <t xml:space="preserve"> 2'X3' </t>
    </r>
    <r>
      <rPr>
        <sz val="9"/>
        <color rgb="FFFF0000"/>
        <rFont val="Verdana"/>
        <family val="2"/>
      </rPr>
      <t>(</t>
    </r>
    <r>
      <rPr>
        <sz val="9"/>
        <color rgb="FFFF0000"/>
        <rFont val="細明體"/>
        <family val="3"/>
        <charset val="136"/>
      </rPr>
      <t>木架包裝</t>
    </r>
    <r>
      <rPr>
        <sz val="9"/>
        <color rgb="FFFF0000"/>
        <rFont val="Verdana"/>
        <family val="2"/>
      </rPr>
      <t>/</t>
    </r>
    <r>
      <rPr>
        <sz val="9"/>
        <color rgb="FFFF0000"/>
        <rFont val="細明體"/>
        <family val="3"/>
        <charset val="136"/>
      </rPr>
      <t>需附加費)</t>
    </r>
    <phoneticPr fontId="1" type="noConversion"/>
  </si>
  <si>
    <t>長型餐枱(中)120cm (可拆式)</t>
    <phoneticPr fontId="16" type="noConversion"/>
  </si>
  <si>
    <t>長型餐枱(大)180cm (可拆式)</t>
    <phoneticPr fontId="16" type="noConversion"/>
  </si>
  <si>
    <r>
      <t>數碼鋼琴 (PREIMUM)</t>
    </r>
    <r>
      <rPr>
        <sz val="10"/>
        <color rgb="FFFF0000"/>
        <rFont val="微軟正黑體"/>
        <family val="2"/>
        <charset val="136"/>
      </rPr>
      <t>(請提供重量)</t>
    </r>
    <phoneticPr fontId="16" type="noConversion"/>
  </si>
  <si>
    <r>
      <t>數碼鋼琴 (PORTABLE)</t>
    </r>
    <r>
      <rPr>
        <sz val="10"/>
        <color rgb="FFFF0000"/>
        <rFont val="微軟正黑體"/>
        <family val="2"/>
        <charset val="136"/>
      </rPr>
      <t>(請提供重量)</t>
    </r>
    <phoneticPr fontId="16" type="noConversion"/>
  </si>
  <si>
    <r>
      <t>數碼鋼琴 (UPRIGHT)</t>
    </r>
    <r>
      <rPr>
        <sz val="10"/>
        <color rgb="FFFF0000"/>
        <rFont val="微軟正黑體"/>
        <family val="2"/>
        <charset val="136"/>
      </rPr>
      <t>(請提供重量)</t>
    </r>
    <phoneticPr fontId="16" type="noConversion"/>
  </si>
  <si>
    <r>
      <rPr>
        <sz val="10"/>
        <color indexed="9"/>
        <rFont val="細明體"/>
        <family val="3"/>
        <charset val="136"/>
      </rPr>
      <t>廚房</t>
    </r>
    <r>
      <rPr>
        <sz val="10"/>
        <color indexed="9"/>
        <rFont val="Verdana"/>
        <family val="2"/>
      </rPr>
      <t xml:space="preserve"> &amp; </t>
    </r>
    <r>
      <rPr>
        <sz val="10"/>
        <color indexed="9"/>
        <rFont val="細明體"/>
        <family val="3"/>
        <charset val="136"/>
      </rPr>
      <t>浴室</t>
    </r>
    <phoneticPr fontId="1" type="noConversion"/>
  </si>
  <si>
    <r>
      <rPr>
        <sz val="9"/>
        <rFont val="細明體"/>
        <family val="3"/>
        <charset val="136"/>
      </rPr>
      <t>床褥</t>
    </r>
    <r>
      <rPr>
        <sz val="9"/>
        <rFont val="Verdana"/>
        <family val="2"/>
      </rPr>
      <t xml:space="preserve"> (4'6" - 5')</t>
    </r>
    <r>
      <rPr>
        <sz val="9"/>
        <color rgb="FFFF0000"/>
        <rFont val="Verdana"/>
        <family val="2"/>
      </rPr>
      <t>**</t>
    </r>
    <phoneticPr fontId="16" type="noConversion"/>
  </si>
  <si>
    <t>TV 地櫃 (180cm)</t>
    <phoneticPr fontId="16" type="noConversion"/>
  </si>
  <si>
    <t>音響組合 (SOUNDBAR)</t>
    <phoneticPr fontId="16" type="noConversion"/>
  </si>
  <si>
    <t>乾衣機 / 洗衣機</t>
    <phoneticPr fontId="16" type="noConversion"/>
  </si>
  <si>
    <t>抽濕機</t>
    <phoneticPr fontId="1" type="noConversion"/>
  </si>
  <si>
    <t>紅白藍(中) 22" x 26"</t>
    <phoneticPr fontId="16" type="noConversion"/>
  </si>
  <si>
    <t>紅白藍(大) 28" x 32"</t>
    <phoneticPr fontId="16" type="noConversion"/>
  </si>
  <si>
    <t>## 貨物最高限制為 185cm</t>
    <phoneticPr fontId="1" type="noConversion"/>
  </si>
  <si>
    <t>水波爐</t>
    <phoneticPr fontId="16" type="noConversion"/>
  </si>
  <si>
    <t>紙箱-加大 (由本公司提供)</t>
    <phoneticPr fontId="1" type="noConversion"/>
  </si>
  <si>
    <t>紙箱-大 (由本公司提供)</t>
    <phoneticPr fontId="1" type="noConversion"/>
  </si>
  <si>
    <t>紙箱-中 (由本公司提供)</t>
    <phoneticPr fontId="1" type="noConversion"/>
  </si>
  <si>
    <t>紙箱-細 (由本公司提供)</t>
    <phoneticPr fontId="1" type="noConversion"/>
  </si>
  <si>
    <r>
      <rPr>
        <sz val="9"/>
        <rFont val="細明體"/>
        <family val="3"/>
        <charset val="136"/>
      </rPr>
      <t>床褥</t>
    </r>
    <r>
      <rPr>
        <sz val="9"/>
        <rFont val="Verdana"/>
        <family val="2"/>
      </rPr>
      <t xml:space="preserve"> (3'/4')</t>
    </r>
    <phoneticPr fontId="16" type="noConversion"/>
  </si>
  <si>
    <t>Updated at 1/Jan/2022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</si>
</sst>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[$-C09]d\ mmmm\ yyyy;@"/>
    <numFmt numFmtId="177" formatCode="0.00\ &quot;cubic feet&quot;"/>
    <numFmt numFmtId="178" formatCode="0.00_ "/>
    <numFmt numFmtId="179" formatCode="0_ "/>
    <numFmt numFmtId="180" formatCode="0.000_ "/>
  </numFmts>
  <fonts count="28">
    <font>
      <sz val="10"/>
      <name val="Arial"/>
      <family val="2"/>
    </font>
    <font>
      <sz val="9"/>
      <name val="細明體"/>
      <family val="3"/>
      <charset val="136"/>
    </font>
    <font>
      <sz val="10"/>
      <name val="Tahoma"/>
      <family val="2"/>
    </font>
    <font>
      <b/>
      <sz val="12"/>
      <name val="Tahoma"/>
      <family val="2"/>
    </font>
    <font>
      <sz val="11"/>
      <color indexed="9"/>
      <name val="Verdana"/>
      <family val="2"/>
    </font>
    <font>
      <sz val="9"/>
      <color indexed="9"/>
      <name val="Verdana"/>
      <family val="2"/>
    </font>
    <font>
      <sz val="9"/>
      <name val="Verdana"/>
      <family val="2"/>
    </font>
    <font>
      <sz val="8"/>
      <name val="Arial"/>
      <family val="2"/>
    </font>
    <font>
      <b/>
      <sz val="9"/>
      <color indexed="63"/>
      <name val="Verdana"/>
      <family val="2"/>
    </font>
    <font>
      <b/>
      <sz val="11"/>
      <color indexed="9"/>
      <name val="Verdana"/>
      <family val="2"/>
    </font>
    <font>
      <b/>
      <sz val="11"/>
      <color indexed="63"/>
      <name val="Verdana"/>
      <family val="2"/>
    </font>
    <font>
      <b/>
      <sz val="18"/>
      <name val="Arial"/>
      <family val="2"/>
    </font>
    <font>
      <b/>
      <sz val="17"/>
      <color rgb="FFFF0000"/>
      <name val="Trajan Pro"/>
      <family val="1"/>
    </font>
    <font>
      <b/>
      <sz val="13.5"/>
      <color rgb="FFFF0000"/>
      <name val="Verdana"/>
      <family val="2"/>
    </font>
    <font>
      <b/>
      <sz val="17"/>
      <color rgb="FF00B050"/>
      <name val="Trajan Pro"/>
      <family val="1"/>
    </font>
    <font>
      <sz val="10"/>
      <color rgb="FF00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color rgb="FF00000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13.5"/>
      <color rgb="FFFF0000"/>
      <name val="細明體"/>
      <family val="3"/>
      <charset val="136"/>
    </font>
    <font>
      <sz val="9"/>
      <color rgb="FFFF0000"/>
      <name val="細明體"/>
      <family val="3"/>
      <charset val="136"/>
    </font>
    <font>
      <sz val="9"/>
      <color rgb="FFFF0000"/>
      <name val="Verdana"/>
      <family val="2"/>
    </font>
    <font>
      <sz val="9"/>
      <color rgb="FFFF0000"/>
      <name val="微軟正黑體"/>
      <family val="2"/>
      <charset val="136"/>
    </font>
    <font>
      <sz val="14"/>
      <color indexed="62"/>
      <name val="細明體"/>
      <family val="3"/>
      <charset val="136"/>
    </font>
    <font>
      <b/>
      <sz val="14"/>
      <color rgb="FFFFFF66"/>
      <name val="細明體"/>
      <family val="3"/>
      <charset val="136"/>
    </font>
    <font>
      <sz val="10"/>
      <color indexed="9"/>
      <name val="Verdana"/>
      <family val="2"/>
    </font>
    <font>
      <sz val="10"/>
      <color indexed="9"/>
      <name val="細明體"/>
      <family val="3"/>
      <charset val="136"/>
    </font>
    <font>
      <strike/>
      <sz val="10"/>
      <color rgb="FF000000"/>
      <name val="微軟正黑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22"/>
      </patternFill>
    </fill>
    <fill>
      <patternFill patternType="solid">
        <fgColor rgb="FF00B050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6" fillId="4" borderId="3" xfId="0" applyNumberFormat="1" applyFont="1" applyFill="1" applyBorder="1" applyAlignment="1" applyProtection="1"/>
    <xf numFmtId="0" fontId="8" fillId="4" borderId="3" xfId="0" applyNumberFormat="1" applyFont="1" applyFill="1" applyBorder="1" applyAlignment="1" applyProtection="1">
      <alignment horizontal="center"/>
    </xf>
    <xf numFmtId="178" fontId="8" fillId="4" borderId="3" xfId="0" applyNumberFormat="1" applyFont="1" applyFill="1" applyBorder="1" applyAlignment="1" applyProtection="1">
      <alignment horizontal="center"/>
    </xf>
    <xf numFmtId="0" fontId="10" fillId="5" borderId="3" xfId="0" applyNumberFormat="1" applyFont="1" applyFill="1" applyBorder="1" applyAlignment="1" applyProtection="1">
      <alignment horizontal="center" vertical="center"/>
    </xf>
    <xf numFmtId="178" fontId="10" fillId="5" borderId="3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4" fillId="2" borderId="3" xfId="0" applyNumberFormat="1" applyFont="1" applyFill="1" applyBorder="1" applyAlignment="1" applyProtection="1">
      <alignment horizontal="center" vertical="center"/>
    </xf>
    <xf numFmtId="0" fontId="5" fillId="6" borderId="3" xfId="0" applyNumberFormat="1" applyFont="1" applyFill="1" applyBorder="1" applyAlignment="1" applyProtection="1">
      <alignment horizontal="center" vertical="center"/>
    </xf>
    <xf numFmtId="0" fontId="9" fillId="6" borderId="3" xfId="0" applyNumberFormat="1" applyFont="1" applyFill="1" applyBorder="1" applyAlignment="1" applyProtection="1">
      <alignment vertical="center"/>
    </xf>
    <xf numFmtId="0" fontId="6" fillId="7" borderId="3" xfId="0" applyNumberFormat="1" applyFont="1" applyFill="1" applyBorder="1" applyAlignment="1" applyProtection="1">
      <alignment horizontal="center"/>
      <protection locked="0"/>
    </xf>
    <xf numFmtId="0" fontId="6" fillId="7" borderId="3" xfId="0" applyNumberFormat="1" applyFont="1" applyFill="1" applyBorder="1" applyAlignment="1" applyProtection="1">
      <protection locked="0"/>
    </xf>
    <xf numFmtId="0" fontId="2" fillId="0" borderId="0" xfId="0" applyFont="1" applyProtection="1"/>
    <xf numFmtId="0" fontId="0" fillId="0" borderId="0" xfId="0" applyProtection="1"/>
    <xf numFmtId="176" fontId="12" fillId="3" borderId="1" xfId="0" applyNumberFormat="1" applyFont="1" applyFill="1" applyBorder="1" applyAlignment="1" applyProtection="1">
      <alignment horizontal="left"/>
    </xf>
    <xf numFmtId="176" fontId="14" fillId="3" borderId="1" xfId="0" applyNumberFormat="1" applyFont="1" applyFill="1" applyBorder="1" applyAlignment="1" applyProtection="1">
      <alignment horizontal="left"/>
    </xf>
    <xf numFmtId="0" fontId="13" fillId="3" borderId="2" xfId="0" applyFont="1" applyFill="1" applyBorder="1" applyAlignment="1" applyProtection="1">
      <alignment horizontal="left" vertical="center"/>
    </xf>
    <xf numFmtId="178" fontId="11" fillId="3" borderId="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Protection="1"/>
    <xf numFmtId="177" fontId="11" fillId="0" borderId="0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Protection="1"/>
    <xf numFmtId="178" fontId="6" fillId="7" borderId="3" xfId="0" applyNumberFormat="1" applyFont="1" applyFill="1" applyBorder="1" applyAlignment="1" applyProtection="1">
      <alignment horizontal="center"/>
      <protection locked="0"/>
    </xf>
    <xf numFmtId="0" fontId="15" fillId="0" borderId="3" xfId="0" applyFont="1" applyFill="1" applyBorder="1" applyAlignment="1" applyProtection="1">
      <alignment vertical="top" wrapText="1"/>
    </xf>
    <xf numFmtId="0" fontId="6" fillId="0" borderId="3" xfId="0" applyNumberFormat="1" applyFont="1" applyFill="1" applyBorder="1" applyAlignment="1" applyProtection="1"/>
    <xf numFmtId="0" fontId="17" fillId="0" borderId="3" xfId="0" applyFont="1" applyFill="1" applyBorder="1" applyAlignment="1" applyProtection="1">
      <alignment vertical="top" wrapText="1"/>
    </xf>
    <xf numFmtId="0" fontId="6" fillId="0" borderId="3" xfId="0" applyNumberFormat="1" applyFont="1" applyFill="1" applyBorder="1" applyAlignment="1" applyProtection="1">
      <alignment horizontal="center"/>
    </xf>
    <xf numFmtId="0" fontId="23" fillId="8" borderId="0" xfId="0" applyFont="1" applyFill="1" applyBorder="1" applyAlignment="1" applyProtection="1">
      <alignment horizontal="left" vertical="center"/>
    </xf>
    <xf numFmtId="179" fontId="6" fillId="7" borderId="3" xfId="0" applyNumberFormat="1" applyFont="1" applyFill="1" applyBorder="1" applyAlignment="1" applyProtection="1">
      <alignment horizontal="center"/>
      <protection locked="0"/>
    </xf>
    <xf numFmtId="0" fontId="25" fillId="6" borderId="3" xfId="0" applyNumberFormat="1" applyFont="1" applyFill="1" applyBorder="1" applyAlignment="1" applyProtection="1">
      <alignment vertical="center"/>
    </xf>
    <xf numFmtId="0" fontId="26" fillId="6" borderId="3" xfId="0" applyNumberFormat="1" applyFont="1" applyFill="1" applyBorder="1" applyAlignment="1" applyProtection="1">
      <alignment vertical="center"/>
    </xf>
    <xf numFmtId="0" fontId="27" fillId="0" borderId="3" xfId="0" applyFont="1" applyFill="1" applyBorder="1" applyAlignment="1" applyProtection="1">
      <alignment vertical="top" wrapText="1"/>
    </xf>
    <xf numFmtId="180" fontId="6" fillId="0" borderId="3" xfId="0" applyNumberFormat="1" applyFont="1" applyFill="1" applyBorder="1" applyAlignment="1" applyProtection="1">
      <alignment horizontal="center"/>
    </xf>
    <xf numFmtId="180" fontId="8" fillId="4" borderId="3" xfId="0" applyNumberFormat="1" applyFont="1" applyFill="1" applyBorder="1" applyAlignment="1" applyProtection="1">
      <alignment horizont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center" vertical="center"/>
    </xf>
    <xf numFmtId="177" fontId="11" fillId="3" borderId="4" xfId="0" applyNumberFormat="1" applyFont="1" applyFill="1" applyBorder="1" applyAlignment="1" applyProtection="1">
      <alignment horizontal="center" vertical="center"/>
    </xf>
    <xf numFmtId="177" fontId="11" fillId="3" borderId="5" xfId="0" applyNumberFormat="1" applyFont="1" applyFill="1" applyBorder="1" applyAlignment="1" applyProtection="1">
      <alignment horizontal="center" vertical="center"/>
    </xf>
    <xf numFmtId="0" fontId="18" fillId="0" borderId="0" xfId="0" quotePrefix="1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FF66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47625</xdr:rowOff>
    </xdr:from>
    <xdr:to>
      <xdr:col>1</xdr:col>
      <xdr:colOff>1318260</xdr:colOff>
      <xdr:row>2</xdr:row>
      <xdr:rowOff>0</xdr:rowOff>
    </xdr:to>
    <xdr:pic>
      <xdr:nvPicPr>
        <xdr:cNvPr id="2" name="圖片 1" descr="imageedit_11_734274163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47625"/>
          <a:ext cx="1289685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J118"/>
  <sheetViews>
    <sheetView tabSelected="1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C6" sqref="C6"/>
    </sheetView>
  </sheetViews>
  <sheetFormatPr defaultRowHeight="12.75"/>
  <cols>
    <col min="1" max="1" width="4.28515625" customWidth="1"/>
    <col min="2" max="2" width="34.140625" customWidth="1"/>
    <col min="3" max="3" width="12.42578125" bestFit="1" customWidth="1"/>
    <col min="4" max="4" width="16" customWidth="1"/>
    <col min="5" max="5" width="12.5703125" customWidth="1"/>
    <col min="6" max="6" width="28" bestFit="1" customWidth="1"/>
    <col min="7" max="8" width="13.7109375" bestFit="1" customWidth="1"/>
    <col min="11" max="11" width="49" customWidth="1"/>
  </cols>
  <sheetData>
    <row r="1" spans="1:10" ht="22.5" thickBot="1">
      <c r="B1" s="16"/>
      <c r="C1" s="15"/>
      <c r="D1" s="15"/>
      <c r="E1" s="15"/>
      <c r="F1" s="13" t="s">
        <v>106</v>
      </c>
    </row>
    <row r="2" spans="1:10" ht="27.75" customHeight="1" thickBot="1">
      <c r="A2" s="15"/>
      <c r="B2" s="16"/>
      <c r="C2" s="15"/>
      <c r="D2" s="15"/>
      <c r="E2" s="15"/>
      <c r="F2" s="35" t="s">
        <v>32</v>
      </c>
      <c r="G2" s="36"/>
      <c r="H2" s="8" t="s">
        <v>45</v>
      </c>
    </row>
    <row r="3" spans="1:10" ht="23.25">
      <c r="A3" s="17"/>
      <c r="B3" s="17" t="s">
        <v>60</v>
      </c>
      <c r="C3" s="17"/>
      <c r="D3" s="17"/>
      <c r="E3" s="17"/>
      <c r="F3" s="37">
        <f>D86*35.31*1.05</f>
        <v>0</v>
      </c>
      <c r="G3" s="38"/>
      <c r="H3" s="18">
        <f>F3/84.74</f>
        <v>0</v>
      </c>
    </row>
    <row r="4" spans="1:10" ht="27" customHeight="1">
      <c r="A4" s="13"/>
      <c r="B4" s="28" t="s">
        <v>79</v>
      </c>
      <c r="C4" s="19"/>
      <c r="D4" s="19"/>
      <c r="E4" s="20"/>
      <c r="F4" s="21"/>
      <c r="G4" s="21"/>
      <c r="H4" s="21"/>
      <c r="I4" s="7"/>
      <c r="J4" s="7"/>
    </row>
    <row r="5" spans="1:10" ht="14.25">
      <c r="A5" s="13"/>
      <c r="B5" s="31" t="s">
        <v>29</v>
      </c>
      <c r="C5" s="9" t="s">
        <v>0</v>
      </c>
      <c r="D5" s="9" t="s">
        <v>1</v>
      </c>
      <c r="E5" s="13"/>
      <c r="F5" s="31" t="s">
        <v>4</v>
      </c>
      <c r="G5" s="9" t="s">
        <v>0</v>
      </c>
      <c r="H5" s="9" t="s">
        <v>1</v>
      </c>
      <c r="I5" s="7"/>
    </row>
    <row r="6" spans="1:10" ht="13.5">
      <c r="A6" s="13"/>
      <c r="B6" s="24" t="s">
        <v>101</v>
      </c>
      <c r="C6" s="11"/>
      <c r="D6" s="27">
        <f>C6*0.114</f>
        <v>0</v>
      </c>
      <c r="E6" s="13"/>
      <c r="F6" s="26" t="s">
        <v>7</v>
      </c>
      <c r="G6" s="11"/>
      <c r="H6" s="27">
        <f>G6*0.42</f>
        <v>0</v>
      </c>
      <c r="I6" s="7"/>
    </row>
    <row r="7" spans="1:10" ht="13.5">
      <c r="A7" s="13"/>
      <c r="B7" s="24" t="s">
        <v>102</v>
      </c>
      <c r="C7" s="11"/>
      <c r="D7" s="27">
        <f>C7*0.091</f>
        <v>0</v>
      </c>
      <c r="E7" s="13"/>
      <c r="F7" s="26" t="s">
        <v>8</v>
      </c>
      <c r="G7" s="11"/>
      <c r="H7" s="27">
        <f>G7*0.23</f>
        <v>0</v>
      </c>
      <c r="I7" s="7"/>
    </row>
    <row r="8" spans="1:10" ht="13.5">
      <c r="A8" s="13"/>
      <c r="B8" s="24" t="s">
        <v>103</v>
      </c>
      <c r="C8" s="11"/>
      <c r="D8" s="27">
        <f>C8*0.076</f>
        <v>0</v>
      </c>
      <c r="E8" s="13"/>
      <c r="F8" s="26" t="s">
        <v>9</v>
      </c>
      <c r="G8" s="11"/>
      <c r="H8" s="27">
        <f>G8*0.71</f>
        <v>0</v>
      </c>
      <c r="I8" s="7"/>
    </row>
    <row r="9" spans="1:10" ht="13.5">
      <c r="A9" s="13"/>
      <c r="B9" s="24" t="s">
        <v>104</v>
      </c>
      <c r="C9" s="11"/>
      <c r="D9" s="27">
        <f>C9*0.061</f>
        <v>0</v>
      </c>
      <c r="E9" s="13"/>
      <c r="F9" s="26" t="s">
        <v>94</v>
      </c>
      <c r="G9" s="11"/>
      <c r="H9" s="27">
        <f>G9*0.1</f>
        <v>0</v>
      </c>
      <c r="I9" s="7"/>
    </row>
    <row r="10" spans="1:10" ht="13.5">
      <c r="A10" s="13"/>
      <c r="B10" s="24" t="s">
        <v>88</v>
      </c>
      <c r="C10" s="11"/>
      <c r="D10" s="27">
        <f>C10*0.95</f>
        <v>0</v>
      </c>
      <c r="E10" s="13"/>
      <c r="F10" s="26" t="s">
        <v>10</v>
      </c>
      <c r="G10" s="11"/>
      <c r="H10" s="27">
        <f>G10*0.28</f>
        <v>0</v>
      </c>
      <c r="I10" s="7"/>
    </row>
    <row r="11" spans="1:10" ht="13.5">
      <c r="A11" s="13"/>
      <c r="B11" s="24" t="s">
        <v>90</v>
      </c>
      <c r="C11" s="11"/>
      <c r="D11" s="27">
        <f>C11*0.7</f>
        <v>0</v>
      </c>
      <c r="E11" s="13"/>
      <c r="F11" s="26" t="s">
        <v>11</v>
      </c>
      <c r="G11" s="11"/>
      <c r="H11" s="27">
        <f>G11*0.34</f>
        <v>0</v>
      </c>
      <c r="I11" s="7"/>
    </row>
    <row r="12" spans="1:10" ht="13.5">
      <c r="A12" s="13"/>
      <c r="B12" s="24" t="s">
        <v>89</v>
      </c>
      <c r="C12" s="11"/>
      <c r="D12" s="27">
        <f>C12*0.25</f>
        <v>0</v>
      </c>
      <c r="E12" s="13"/>
      <c r="F12" s="26" t="s">
        <v>12</v>
      </c>
      <c r="G12" s="11"/>
      <c r="H12" s="27">
        <f>G12*0.42</f>
        <v>0</v>
      </c>
      <c r="I12" s="7"/>
    </row>
    <row r="13" spans="1:10" ht="13.5">
      <c r="A13" s="13"/>
      <c r="B13" s="24" t="s">
        <v>76</v>
      </c>
      <c r="C13" s="11"/>
      <c r="D13" s="27">
        <f>C13*1.2</f>
        <v>0</v>
      </c>
      <c r="E13" s="13"/>
      <c r="F13" s="26" t="s">
        <v>83</v>
      </c>
      <c r="G13" s="11"/>
      <c r="H13" s="27">
        <f>G13*1.41</f>
        <v>0</v>
      </c>
      <c r="I13" s="7"/>
    </row>
    <row r="14" spans="1:10" ht="13.5">
      <c r="A14" s="13"/>
      <c r="B14" s="24" t="s">
        <v>21</v>
      </c>
      <c r="C14" s="11"/>
      <c r="D14" s="27">
        <f>C14*1.84</f>
        <v>0</v>
      </c>
      <c r="E14" s="13"/>
      <c r="F14" s="26" t="s">
        <v>14</v>
      </c>
      <c r="G14" s="11"/>
      <c r="H14" s="27">
        <f>G14*0.71</f>
        <v>0</v>
      </c>
      <c r="I14" s="7"/>
    </row>
    <row r="15" spans="1:10" ht="13.5">
      <c r="A15" s="13"/>
      <c r="B15" s="24" t="s">
        <v>69</v>
      </c>
      <c r="C15" s="11"/>
      <c r="D15" s="27">
        <f>C15*1.1</f>
        <v>0</v>
      </c>
      <c r="E15" s="13"/>
      <c r="F15" s="26" t="s">
        <v>15</v>
      </c>
      <c r="G15" s="11"/>
      <c r="H15" s="27">
        <f>G15*0.11</f>
        <v>0</v>
      </c>
      <c r="I15" s="7"/>
    </row>
    <row r="16" spans="1:10" ht="13.5">
      <c r="A16" s="13"/>
      <c r="B16" s="24" t="s">
        <v>23</v>
      </c>
      <c r="C16" s="11"/>
      <c r="D16" s="27">
        <f>C16*1.3</f>
        <v>0</v>
      </c>
      <c r="E16" s="13"/>
      <c r="F16" s="26" t="s">
        <v>16</v>
      </c>
      <c r="G16" s="11"/>
      <c r="H16" s="27">
        <f>G16*0.06</f>
        <v>0</v>
      </c>
      <c r="I16" s="7"/>
    </row>
    <row r="17" spans="1:9" ht="13.5">
      <c r="A17" s="13"/>
      <c r="B17" s="24" t="s">
        <v>68</v>
      </c>
      <c r="C17" s="11"/>
      <c r="D17" s="27">
        <f>C17*1.3</f>
        <v>0</v>
      </c>
      <c r="E17" s="13"/>
      <c r="F17" s="26" t="s">
        <v>95</v>
      </c>
      <c r="G17" s="11"/>
      <c r="H17" s="27">
        <f>G17*0.42</f>
        <v>0</v>
      </c>
      <c r="I17" s="7"/>
    </row>
    <row r="18" spans="1:9" ht="13.5">
      <c r="A18" s="13"/>
      <c r="B18" s="24" t="s">
        <v>22</v>
      </c>
      <c r="C18" s="11"/>
      <c r="D18" s="27">
        <f>C18*1.5</f>
        <v>0</v>
      </c>
      <c r="E18" s="13"/>
      <c r="F18" s="26" t="s">
        <v>96</v>
      </c>
      <c r="G18" s="11"/>
      <c r="H18" s="27">
        <f>G18*0.08</f>
        <v>0</v>
      </c>
      <c r="I18" s="7"/>
    </row>
    <row r="19" spans="1:9" ht="13.5">
      <c r="A19" s="13"/>
      <c r="B19" s="24" t="s">
        <v>67</v>
      </c>
      <c r="C19" s="11"/>
      <c r="D19" s="27">
        <f>C19*1.5</f>
        <v>0</v>
      </c>
      <c r="E19" s="13"/>
      <c r="F19" s="26" t="s">
        <v>71</v>
      </c>
      <c r="G19" s="11"/>
      <c r="H19" s="27">
        <f>G19*0.08</f>
        <v>0</v>
      </c>
      <c r="I19" s="7"/>
    </row>
    <row r="20" spans="1:9" ht="13.5">
      <c r="A20" s="13"/>
      <c r="B20" s="24" t="s">
        <v>93</v>
      </c>
      <c r="C20" s="11"/>
      <c r="D20" s="27">
        <f>C20*0.42</f>
        <v>0</v>
      </c>
      <c r="E20" s="13"/>
      <c r="F20" s="26" t="s">
        <v>72</v>
      </c>
      <c r="G20" s="11"/>
      <c r="H20" s="27">
        <f>G20*0.16</f>
        <v>0</v>
      </c>
      <c r="I20" s="7"/>
    </row>
    <row r="21" spans="1:9">
      <c r="A21" s="13"/>
      <c r="B21" s="25" t="s">
        <v>41</v>
      </c>
      <c r="C21" s="11"/>
      <c r="D21" s="27">
        <f>C21*0.85</f>
        <v>0</v>
      </c>
      <c r="E21" s="13"/>
      <c r="F21" s="2" t="s">
        <v>2</v>
      </c>
      <c r="G21" s="3">
        <f>SUM(G6:G20)</f>
        <v>0</v>
      </c>
      <c r="H21" s="3">
        <f>SUM(H6:H20)</f>
        <v>0</v>
      </c>
      <c r="I21" s="7"/>
    </row>
    <row r="22" spans="1:9" ht="13.5">
      <c r="A22" s="13"/>
      <c r="B22" s="24" t="s">
        <v>24</v>
      </c>
      <c r="C22" s="11"/>
      <c r="D22" s="27">
        <f>C22*1.8</f>
        <v>0</v>
      </c>
      <c r="E22" s="13"/>
      <c r="F22" s="22"/>
      <c r="G22" s="22"/>
      <c r="H22" s="22"/>
      <c r="I22" s="7"/>
    </row>
    <row r="23" spans="1:9" ht="14.25">
      <c r="A23" s="13"/>
      <c r="B23" s="24" t="s">
        <v>17</v>
      </c>
      <c r="C23" s="11"/>
      <c r="D23" s="27">
        <f>C23*0.14</f>
        <v>0</v>
      </c>
      <c r="E23" s="13"/>
      <c r="F23" s="30" t="s">
        <v>91</v>
      </c>
      <c r="G23" s="9" t="s">
        <v>0</v>
      </c>
      <c r="H23" s="9" t="s">
        <v>1</v>
      </c>
      <c r="I23" s="7"/>
    </row>
    <row r="24" spans="1:9" ht="13.5">
      <c r="A24" s="13"/>
      <c r="B24" s="24" t="s">
        <v>30</v>
      </c>
      <c r="C24" s="11"/>
      <c r="D24" s="27">
        <f>C24*0.14</f>
        <v>0</v>
      </c>
      <c r="E24" s="13"/>
      <c r="F24" s="24" t="s">
        <v>101</v>
      </c>
      <c r="G24" s="11"/>
      <c r="H24" s="27">
        <f>G24*0.12</f>
        <v>0</v>
      </c>
      <c r="I24" s="7"/>
    </row>
    <row r="25" spans="1:9" ht="13.5">
      <c r="A25" s="13"/>
      <c r="B25" s="24" t="s">
        <v>86</v>
      </c>
      <c r="C25" s="11"/>
      <c r="D25" s="27">
        <f>C25*0.25</f>
        <v>0</v>
      </c>
      <c r="E25" s="13"/>
      <c r="F25" s="24" t="s">
        <v>102</v>
      </c>
      <c r="G25" s="11"/>
      <c r="H25" s="27">
        <f>G25*0.096</f>
        <v>0</v>
      </c>
      <c r="I25" s="7"/>
    </row>
    <row r="26" spans="1:9" ht="13.5">
      <c r="A26" s="13"/>
      <c r="B26" s="24" t="s">
        <v>87</v>
      </c>
      <c r="C26" s="11"/>
      <c r="D26" s="27">
        <f>C26*0.4</f>
        <v>0</v>
      </c>
      <c r="E26" s="13"/>
      <c r="F26" s="24" t="s">
        <v>103</v>
      </c>
      <c r="G26" s="11"/>
      <c r="H26" s="27">
        <f>G26*0.08</f>
        <v>0</v>
      </c>
      <c r="I26" s="7"/>
    </row>
    <row r="27" spans="1:9" ht="13.5">
      <c r="A27" s="13"/>
      <c r="B27" s="2" t="s">
        <v>2</v>
      </c>
      <c r="C27" s="3">
        <f>SUM(C6:C26)</f>
        <v>0</v>
      </c>
      <c r="D27" s="3">
        <f>SUM(D6:D26)</f>
        <v>0</v>
      </c>
      <c r="E27" s="13"/>
      <c r="F27" s="24" t="s">
        <v>104</v>
      </c>
      <c r="G27" s="11"/>
      <c r="H27" s="27">
        <f>G27*0.064</f>
        <v>0</v>
      </c>
      <c r="I27" s="7"/>
    </row>
    <row r="28" spans="1:9">
      <c r="A28" s="13"/>
      <c r="B28" s="14"/>
      <c r="C28" s="14"/>
      <c r="D28" s="14"/>
      <c r="E28" s="13"/>
      <c r="F28" s="25" t="s">
        <v>33</v>
      </c>
      <c r="G28" s="11"/>
      <c r="H28" s="27">
        <f>G28*0.85</f>
        <v>0</v>
      </c>
    </row>
    <row r="29" spans="1:9" ht="14.25">
      <c r="A29" s="13"/>
      <c r="B29" s="31" t="s">
        <v>25</v>
      </c>
      <c r="C29" s="9" t="s">
        <v>0</v>
      </c>
      <c r="D29" s="9" t="s">
        <v>1</v>
      </c>
      <c r="E29" s="13"/>
      <c r="F29" s="25" t="s">
        <v>34</v>
      </c>
      <c r="G29" s="11"/>
      <c r="H29" s="27">
        <f>G29*1.13</f>
        <v>0</v>
      </c>
    </row>
    <row r="30" spans="1:9" ht="13.5">
      <c r="A30" s="13"/>
      <c r="B30" s="24" t="s">
        <v>101</v>
      </c>
      <c r="C30" s="11"/>
      <c r="D30" s="27">
        <f>C30*0.12</f>
        <v>0</v>
      </c>
      <c r="E30" s="13"/>
      <c r="F30" s="24" t="s">
        <v>63</v>
      </c>
      <c r="G30" s="11"/>
      <c r="H30" s="27">
        <f>G30*0.16</f>
        <v>0</v>
      </c>
    </row>
    <row r="31" spans="1:9" ht="13.5">
      <c r="A31" s="13"/>
      <c r="B31" s="24" t="s">
        <v>102</v>
      </c>
      <c r="C31" s="11"/>
      <c r="D31" s="27">
        <f>C31*0.096</f>
        <v>0</v>
      </c>
      <c r="E31" s="13"/>
      <c r="F31" s="24" t="s">
        <v>64</v>
      </c>
      <c r="G31" s="11"/>
      <c r="H31" s="27">
        <f>G31*0.09</f>
        <v>0</v>
      </c>
    </row>
    <row r="32" spans="1:9" ht="13.5">
      <c r="A32" s="13"/>
      <c r="B32" s="24" t="s">
        <v>103</v>
      </c>
      <c r="C32" s="11"/>
      <c r="D32" s="27">
        <f>C32*0.08</f>
        <v>0</v>
      </c>
      <c r="E32" s="13"/>
      <c r="F32" s="24" t="s">
        <v>65</v>
      </c>
      <c r="G32" s="11"/>
      <c r="H32" s="27">
        <f>G32*0.05</f>
        <v>0</v>
      </c>
    </row>
    <row r="33" spans="1:8" ht="13.5">
      <c r="A33" s="13"/>
      <c r="B33" s="24" t="s">
        <v>104</v>
      </c>
      <c r="C33" s="11"/>
      <c r="D33" s="27">
        <f>C33*0.064</f>
        <v>0</v>
      </c>
      <c r="E33" s="13"/>
      <c r="F33" s="26" t="s">
        <v>13</v>
      </c>
      <c r="G33" s="11"/>
      <c r="H33" s="27">
        <f>G33*0.11</f>
        <v>0</v>
      </c>
    </row>
    <row r="34" spans="1:8">
      <c r="A34" s="13"/>
      <c r="B34" s="25" t="s">
        <v>105</v>
      </c>
      <c r="C34" s="11"/>
      <c r="D34" s="27">
        <f>C34*0.68</f>
        <v>0</v>
      </c>
      <c r="E34" s="13"/>
      <c r="F34" s="26" t="s">
        <v>100</v>
      </c>
      <c r="G34" s="11"/>
      <c r="H34" s="27">
        <f>G34*0.11</f>
        <v>0</v>
      </c>
    </row>
    <row r="35" spans="1:8">
      <c r="A35" s="13"/>
      <c r="B35" s="25" t="s">
        <v>92</v>
      </c>
      <c r="C35" s="11"/>
      <c r="D35" s="27">
        <f>C35*0.74</f>
        <v>0</v>
      </c>
      <c r="E35" s="13"/>
      <c r="F35" s="2" t="s">
        <v>2</v>
      </c>
      <c r="G35" s="3">
        <f>SUM(G24:G34)</f>
        <v>0</v>
      </c>
      <c r="H35" s="3">
        <f>SUM(H24:H34)</f>
        <v>0</v>
      </c>
    </row>
    <row r="36" spans="1:8">
      <c r="A36" s="13"/>
      <c r="B36" s="25" t="s">
        <v>38</v>
      </c>
      <c r="C36" s="11"/>
      <c r="D36" s="27">
        <f>C36*1.7</f>
        <v>0</v>
      </c>
      <c r="E36" s="13"/>
      <c r="F36" s="14"/>
      <c r="G36" s="14"/>
      <c r="H36" s="14"/>
    </row>
    <row r="37" spans="1:8" ht="14.25">
      <c r="A37" s="13"/>
      <c r="B37" s="25" t="s">
        <v>39</v>
      </c>
      <c r="C37" s="11"/>
      <c r="D37" s="27">
        <f>C37*0.71</f>
        <v>0</v>
      </c>
      <c r="E37" s="13"/>
      <c r="F37" s="31" t="s">
        <v>46</v>
      </c>
      <c r="G37" s="9" t="s">
        <v>0</v>
      </c>
      <c r="H37" s="9" t="s">
        <v>1</v>
      </c>
    </row>
    <row r="38" spans="1:8">
      <c r="A38" s="13"/>
      <c r="B38" s="25" t="s">
        <v>42</v>
      </c>
      <c r="C38" s="11"/>
      <c r="D38" s="27">
        <f>C38*1.42</f>
        <v>0</v>
      </c>
      <c r="E38" s="13"/>
      <c r="F38" s="26" t="s">
        <v>74</v>
      </c>
      <c r="G38" s="11"/>
      <c r="H38" s="27">
        <f>G38*0.28</f>
        <v>0</v>
      </c>
    </row>
    <row r="39" spans="1:8" ht="13.5">
      <c r="A39" s="13"/>
      <c r="B39" s="25" t="s">
        <v>44</v>
      </c>
      <c r="C39" s="11"/>
      <c r="D39" s="27">
        <f>C39*1.13</f>
        <v>0</v>
      </c>
      <c r="E39" s="13"/>
      <c r="F39" s="24" t="s">
        <v>54</v>
      </c>
      <c r="G39" s="11"/>
      <c r="H39" s="27">
        <f>G39*0.71</f>
        <v>0</v>
      </c>
    </row>
    <row r="40" spans="1:8" ht="13.5">
      <c r="A40" s="13"/>
      <c r="B40" s="25" t="s">
        <v>40</v>
      </c>
      <c r="C40" s="11"/>
      <c r="D40" s="27">
        <f>C40*0.85</f>
        <v>0</v>
      </c>
      <c r="E40" s="13"/>
      <c r="F40" s="24" t="s">
        <v>59</v>
      </c>
      <c r="G40" s="11"/>
      <c r="H40" s="27">
        <f>G40*1.1</f>
        <v>0</v>
      </c>
    </row>
    <row r="41" spans="1:8" ht="13.5">
      <c r="A41" s="13"/>
      <c r="B41" s="25" t="s">
        <v>43</v>
      </c>
      <c r="C41" s="11"/>
      <c r="D41" s="27">
        <f>C41*1.27</f>
        <v>0</v>
      </c>
      <c r="E41" s="13"/>
      <c r="F41" s="24" t="s">
        <v>57</v>
      </c>
      <c r="G41" s="11"/>
      <c r="H41" s="27">
        <f>G41*0.28</f>
        <v>0</v>
      </c>
    </row>
    <row r="42" spans="1:8" ht="13.5">
      <c r="A42" s="13"/>
      <c r="B42" s="25" t="s">
        <v>36</v>
      </c>
      <c r="C42" s="11"/>
      <c r="D42" s="27">
        <f>C42*0.14</f>
        <v>0</v>
      </c>
      <c r="E42" s="13"/>
      <c r="F42" s="24" t="s">
        <v>58</v>
      </c>
      <c r="G42" s="11"/>
      <c r="H42" s="27">
        <f>G42*0.85</f>
        <v>0</v>
      </c>
    </row>
    <row r="43" spans="1:8">
      <c r="A43" s="13"/>
      <c r="B43" s="25" t="s">
        <v>37</v>
      </c>
      <c r="C43" s="11"/>
      <c r="D43" s="27">
        <f>C43*0.57</f>
        <v>0</v>
      </c>
      <c r="E43" s="13"/>
      <c r="F43" s="26" t="s">
        <v>73</v>
      </c>
      <c r="G43" s="11"/>
      <c r="H43" s="27">
        <f>G43*0.14</f>
        <v>0</v>
      </c>
    </row>
    <row r="44" spans="1:8" ht="13.5">
      <c r="A44" s="13"/>
      <c r="B44" s="25" t="s">
        <v>35</v>
      </c>
      <c r="C44" s="11"/>
      <c r="D44" s="27">
        <f>C44*0.57</f>
        <v>0</v>
      </c>
      <c r="E44" s="13"/>
      <c r="F44" s="24" t="s">
        <v>51</v>
      </c>
      <c r="G44" s="11"/>
      <c r="H44" s="27">
        <f>G44*0.14</f>
        <v>0</v>
      </c>
    </row>
    <row r="45" spans="1:8" ht="13.5">
      <c r="A45" s="13"/>
      <c r="B45" s="2" t="s">
        <v>2</v>
      </c>
      <c r="C45" s="3">
        <f>SUM(C30:C44)</f>
        <v>0</v>
      </c>
      <c r="D45" s="3">
        <f>SUM(D30:D44)</f>
        <v>0</v>
      </c>
      <c r="E45" s="13"/>
      <c r="F45" s="24" t="s">
        <v>52</v>
      </c>
      <c r="G45" s="11"/>
      <c r="H45" s="27">
        <f>G45*0.71</f>
        <v>0</v>
      </c>
    </row>
    <row r="46" spans="1:8" ht="13.5">
      <c r="A46" s="13"/>
      <c r="B46" s="14"/>
      <c r="C46" s="14"/>
      <c r="D46" s="14"/>
      <c r="E46" s="13"/>
      <c r="F46" s="24" t="s">
        <v>53</v>
      </c>
      <c r="G46" s="11"/>
      <c r="H46" s="27">
        <f>G46*0.14</f>
        <v>0</v>
      </c>
    </row>
    <row r="47" spans="1:8" ht="14.25">
      <c r="A47" s="13"/>
      <c r="B47" s="31" t="s">
        <v>26</v>
      </c>
      <c r="C47" s="9" t="s">
        <v>0</v>
      </c>
      <c r="D47" s="9" t="s">
        <v>1</v>
      </c>
      <c r="E47" s="13"/>
      <c r="F47" s="25" t="s">
        <v>84</v>
      </c>
      <c r="G47" s="11"/>
      <c r="H47" s="27">
        <f>G47*0.09</f>
        <v>0</v>
      </c>
    </row>
    <row r="48" spans="1:8" ht="13.5">
      <c r="A48" s="13"/>
      <c r="B48" s="32" t="s">
        <v>97</v>
      </c>
      <c r="C48" s="11"/>
      <c r="D48" s="27">
        <f>C48*0.1</f>
        <v>0</v>
      </c>
      <c r="E48" s="13"/>
      <c r="F48" s="25" t="s">
        <v>85</v>
      </c>
      <c r="G48" s="11"/>
      <c r="H48" s="27">
        <f>G48*0.18</f>
        <v>0</v>
      </c>
    </row>
    <row r="49" spans="1:8" ht="13.5">
      <c r="A49" s="13"/>
      <c r="B49" s="32" t="s">
        <v>98</v>
      </c>
      <c r="C49" s="11"/>
      <c r="D49" s="27">
        <f>C49*0.18</f>
        <v>0</v>
      </c>
      <c r="E49" s="13"/>
      <c r="F49" s="24" t="s">
        <v>50</v>
      </c>
      <c r="G49" s="11"/>
      <c r="H49" s="27">
        <f>G49*1.13</f>
        <v>0</v>
      </c>
    </row>
    <row r="50" spans="1:8" ht="13.5">
      <c r="A50" s="13"/>
      <c r="B50" s="24" t="s">
        <v>63</v>
      </c>
      <c r="C50" s="11"/>
      <c r="D50" s="27">
        <f>C50*0.16</f>
        <v>0</v>
      </c>
      <c r="E50" s="13"/>
      <c r="F50" s="24" t="s">
        <v>18</v>
      </c>
      <c r="G50" s="11"/>
      <c r="H50" s="27">
        <f>G50*0.57</f>
        <v>0</v>
      </c>
    </row>
    <row r="51" spans="1:8" ht="13.5">
      <c r="A51" s="13"/>
      <c r="B51" s="24" t="s">
        <v>64</v>
      </c>
      <c r="C51" s="11"/>
      <c r="D51" s="27">
        <f>C51*0.09</f>
        <v>0</v>
      </c>
      <c r="E51" s="13"/>
      <c r="F51" s="24" t="s">
        <v>19</v>
      </c>
      <c r="G51" s="11"/>
      <c r="H51" s="27">
        <f>G51*0.57</f>
        <v>0</v>
      </c>
    </row>
    <row r="52" spans="1:8" ht="13.5">
      <c r="A52" s="13"/>
      <c r="B52" s="24" t="s">
        <v>65</v>
      </c>
      <c r="C52" s="11"/>
      <c r="D52" s="27">
        <f>C52*0.05</f>
        <v>0</v>
      </c>
      <c r="E52" s="13"/>
      <c r="F52" s="24" t="s">
        <v>20</v>
      </c>
      <c r="G52" s="11"/>
      <c r="H52" s="27">
        <f>G52*0.71</f>
        <v>0</v>
      </c>
    </row>
    <row r="53" spans="1:8" ht="13.5">
      <c r="A53" s="13"/>
      <c r="B53" s="24" t="s">
        <v>28</v>
      </c>
      <c r="C53" s="11"/>
      <c r="D53" s="27">
        <f>C53*0.07</f>
        <v>0</v>
      </c>
      <c r="E53" s="13"/>
      <c r="F53" s="24" t="s">
        <v>55</v>
      </c>
      <c r="G53" s="11"/>
      <c r="H53" s="27">
        <f>G53*0.06</f>
        <v>0</v>
      </c>
    </row>
    <row r="54" spans="1:8" ht="13.5">
      <c r="A54" s="13"/>
      <c r="B54" s="24" t="s">
        <v>66</v>
      </c>
      <c r="C54" s="11"/>
      <c r="D54" s="27">
        <f>C54*0.08</f>
        <v>0</v>
      </c>
      <c r="E54" s="13"/>
      <c r="F54" s="24" t="s">
        <v>56</v>
      </c>
      <c r="G54" s="11"/>
      <c r="H54" s="27">
        <f>G54*1.13</f>
        <v>0</v>
      </c>
    </row>
    <row r="55" spans="1:8" ht="13.5">
      <c r="A55" s="13"/>
      <c r="B55" s="24" t="s">
        <v>27</v>
      </c>
      <c r="C55" s="11"/>
      <c r="D55" s="27">
        <f>C55*0.11</f>
        <v>0</v>
      </c>
      <c r="E55" s="13"/>
      <c r="F55" s="24" t="s">
        <v>47</v>
      </c>
      <c r="G55" s="11"/>
      <c r="H55" s="27">
        <f>G55*0.42</f>
        <v>0</v>
      </c>
    </row>
    <row r="56" spans="1:8" ht="13.5">
      <c r="A56" s="13"/>
      <c r="B56" s="24" t="s">
        <v>80</v>
      </c>
      <c r="C56" s="11"/>
      <c r="D56" s="27">
        <f>C56*0.14</f>
        <v>0</v>
      </c>
      <c r="E56" s="13"/>
      <c r="F56" s="24" t="s">
        <v>48</v>
      </c>
      <c r="G56" s="11"/>
      <c r="H56" s="27">
        <f>G56*0.34</f>
        <v>0</v>
      </c>
    </row>
    <row r="57" spans="1:8" ht="13.5">
      <c r="A57" s="13"/>
      <c r="B57" s="24" t="s">
        <v>81</v>
      </c>
      <c r="C57" s="11"/>
      <c r="D57" s="27">
        <f>C57*0.23</f>
        <v>0</v>
      </c>
      <c r="E57" s="13"/>
      <c r="F57" s="24" t="s">
        <v>49</v>
      </c>
      <c r="G57" s="11"/>
      <c r="H57" s="27">
        <f>G57*0.57</f>
        <v>0</v>
      </c>
    </row>
    <row r="58" spans="1:8" ht="13.5">
      <c r="A58" s="13"/>
      <c r="B58" s="24" t="s">
        <v>70</v>
      </c>
      <c r="C58" s="11"/>
      <c r="D58" s="27">
        <f>C58*0.3</f>
        <v>0</v>
      </c>
      <c r="E58" s="13"/>
      <c r="F58" s="24" t="s">
        <v>31</v>
      </c>
      <c r="G58" s="11"/>
      <c r="H58" s="27">
        <f>G58*0.12</f>
        <v>0</v>
      </c>
    </row>
    <row r="59" spans="1:8">
      <c r="A59" s="13"/>
      <c r="B59" s="2" t="s">
        <v>2</v>
      </c>
      <c r="C59" s="3">
        <f>SUM(C48:C58)</f>
        <v>0</v>
      </c>
      <c r="D59" s="3">
        <f>SUM(D48:D58)</f>
        <v>0</v>
      </c>
      <c r="E59" s="13"/>
      <c r="F59" s="2" t="s">
        <v>2</v>
      </c>
      <c r="G59" s="3">
        <f>SUM(G38:G58)</f>
        <v>0</v>
      </c>
      <c r="H59" s="3">
        <f>SUM(H38:H58)</f>
        <v>0</v>
      </c>
    </row>
    <row r="60" spans="1:8">
      <c r="A60" s="13"/>
      <c r="E60" s="13"/>
    </row>
    <row r="61" spans="1:8" ht="13.5">
      <c r="A61" s="13"/>
      <c r="B61" s="39" t="s">
        <v>82</v>
      </c>
      <c r="C61" s="40"/>
      <c r="D61" s="40"/>
      <c r="E61" s="40"/>
      <c r="F61" s="40"/>
      <c r="G61" s="40"/>
      <c r="H61" s="40"/>
    </row>
    <row r="62" spans="1:8" ht="13.5">
      <c r="A62" s="13"/>
      <c r="B62" s="40" t="s">
        <v>99</v>
      </c>
      <c r="C62" s="40"/>
      <c r="D62" s="40"/>
      <c r="E62" s="40"/>
      <c r="F62" s="40"/>
      <c r="G62" s="40"/>
      <c r="H62" s="40"/>
    </row>
    <row r="63" spans="1:8">
      <c r="A63" s="13"/>
      <c r="B63" s="14"/>
      <c r="C63" s="14"/>
      <c r="D63" s="14"/>
      <c r="E63" s="13"/>
      <c r="F63" s="14"/>
      <c r="G63" s="14"/>
      <c r="H63" s="14"/>
    </row>
    <row r="64" spans="1:8" ht="14.25">
      <c r="A64" s="13"/>
      <c r="B64" s="31" t="s">
        <v>61</v>
      </c>
      <c r="C64" s="9" t="s">
        <v>0</v>
      </c>
      <c r="D64" s="9" t="s">
        <v>5</v>
      </c>
      <c r="E64" s="9" t="s">
        <v>6</v>
      </c>
      <c r="F64" s="9" t="s">
        <v>77</v>
      </c>
      <c r="G64" s="9" t="s">
        <v>1</v>
      </c>
      <c r="H64" s="9" t="s">
        <v>78</v>
      </c>
    </row>
    <row r="65" spans="1:8" ht="13.5">
      <c r="A65" s="13"/>
      <c r="B65" s="24" t="s">
        <v>101</v>
      </c>
      <c r="C65" s="29"/>
      <c r="D65" s="27">
        <v>60</v>
      </c>
      <c r="E65" s="27">
        <v>50</v>
      </c>
      <c r="F65" s="27">
        <v>38</v>
      </c>
      <c r="G65" s="33">
        <f t="shared" ref="G65:G82" si="0">D65*E65*F65/1000000*C65</f>
        <v>0</v>
      </c>
      <c r="H65" s="23"/>
    </row>
    <row r="66" spans="1:8" ht="13.5">
      <c r="A66" s="13"/>
      <c r="B66" s="24" t="s">
        <v>102</v>
      </c>
      <c r="C66" s="29"/>
      <c r="D66" s="27">
        <v>60</v>
      </c>
      <c r="E66" s="27">
        <v>40</v>
      </c>
      <c r="F66" s="27">
        <v>38</v>
      </c>
      <c r="G66" s="33">
        <f t="shared" si="0"/>
        <v>0</v>
      </c>
      <c r="H66" s="23"/>
    </row>
    <row r="67" spans="1:8" ht="13.5">
      <c r="A67" s="13"/>
      <c r="B67" s="24" t="s">
        <v>103</v>
      </c>
      <c r="C67" s="29"/>
      <c r="D67" s="27">
        <v>50</v>
      </c>
      <c r="E67" s="27">
        <v>40</v>
      </c>
      <c r="F67" s="27">
        <v>38</v>
      </c>
      <c r="G67" s="33">
        <f t="shared" si="0"/>
        <v>0</v>
      </c>
      <c r="H67" s="23"/>
    </row>
    <row r="68" spans="1:8" ht="13.5">
      <c r="A68" s="13"/>
      <c r="B68" s="24" t="s">
        <v>104</v>
      </c>
      <c r="C68" s="29"/>
      <c r="D68" s="27">
        <v>40</v>
      </c>
      <c r="E68" s="27">
        <v>40</v>
      </c>
      <c r="F68" s="27">
        <v>38</v>
      </c>
      <c r="G68" s="33">
        <f t="shared" si="0"/>
        <v>0</v>
      </c>
      <c r="H68" s="23"/>
    </row>
    <row r="69" spans="1:8">
      <c r="A69" s="13"/>
      <c r="B69" s="12" t="s">
        <v>75</v>
      </c>
      <c r="C69" s="29"/>
      <c r="D69" s="11"/>
      <c r="E69" s="11"/>
      <c r="F69" s="11"/>
      <c r="G69" s="33">
        <f t="shared" si="0"/>
        <v>0</v>
      </c>
      <c r="H69" s="23"/>
    </row>
    <row r="70" spans="1:8">
      <c r="A70" s="13"/>
      <c r="B70" s="12" t="s">
        <v>62</v>
      </c>
      <c r="C70" s="29"/>
      <c r="D70" s="11"/>
      <c r="E70" s="11"/>
      <c r="F70" s="11"/>
      <c r="G70" s="33">
        <f t="shared" si="0"/>
        <v>0</v>
      </c>
      <c r="H70" s="23"/>
    </row>
    <row r="71" spans="1:8">
      <c r="A71" s="13"/>
      <c r="B71" s="12" t="s">
        <v>62</v>
      </c>
      <c r="C71" s="29"/>
      <c r="D71" s="11"/>
      <c r="E71" s="11"/>
      <c r="F71" s="11"/>
      <c r="G71" s="33">
        <f t="shared" si="0"/>
        <v>0</v>
      </c>
      <c r="H71" s="23"/>
    </row>
    <row r="72" spans="1:8">
      <c r="A72" s="13"/>
      <c r="B72" s="12" t="s">
        <v>62</v>
      </c>
      <c r="C72" s="29"/>
      <c r="D72" s="11"/>
      <c r="E72" s="11"/>
      <c r="F72" s="11"/>
      <c r="G72" s="33">
        <f t="shared" si="0"/>
        <v>0</v>
      </c>
      <c r="H72" s="23"/>
    </row>
    <row r="73" spans="1:8">
      <c r="A73" s="13"/>
      <c r="B73" s="12" t="s">
        <v>62</v>
      </c>
      <c r="C73" s="29"/>
      <c r="D73" s="11"/>
      <c r="E73" s="11"/>
      <c r="F73" s="11"/>
      <c r="G73" s="33">
        <f t="shared" si="0"/>
        <v>0</v>
      </c>
      <c r="H73" s="23"/>
    </row>
    <row r="74" spans="1:8">
      <c r="A74" s="13"/>
      <c r="B74" s="12" t="s">
        <v>62</v>
      </c>
      <c r="C74" s="29"/>
      <c r="D74" s="11"/>
      <c r="E74" s="11"/>
      <c r="F74" s="11"/>
      <c r="G74" s="33">
        <f t="shared" si="0"/>
        <v>0</v>
      </c>
      <c r="H74" s="23"/>
    </row>
    <row r="75" spans="1:8">
      <c r="A75" s="13"/>
      <c r="B75" s="12" t="s">
        <v>62</v>
      </c>
      <c r="C75" s="29"/>
      <c r="D75" s="11"/>
      <c r="E75" s="11"/>
      <c r="F75" s="11"/>
      <c r="G75" s="33">
        <f t="shared" si="0"/>
        <v>0</v>
      </c>
      <c r="H75" s="23"/>
    </row>
    <row r="76" spans="1:8">
      <c r="A76" s="13"/>
      <c r="B76" s="12" t="s">
        <v>62</v>
      </c>
      <c r="C76" s="29"/>
      <c r="D76" s="11"/>
      <c r="E76" s="11"/>
      <c r="F76" s="11"/>
      <c r="G76" s="33">
        <f t="shared" si="0"/>
        <v>0</v>
      </c>
      <c r="H76" s="23"/>
    </row>
    <row r="77" spans="1:8">
      <c r="A77" s="13"/>
      <c r="B77" s="12" t="s">
        <v>62</v>
      </c>
      <c r="C77" s="29"/>
      <c r="D77" s="11"/>
      <c r="E77" s="11"/>
      <c r="F77" s="11"/>
      <c r="G77" s="33">
        <f t="shared" si="0"/>
        <v>0</v>
      </c>
      <c r="H77" s="23"/>
    </row>
    <row r="78" spans="1:8">
      <c r="A78" s="13"/>
      <c r="B78" s="12" t="s">
        <v>62</v>
      </c>
      <c r="C78" s="29"/>
      <c r="D78" s="11"/>
      <c r="E78" s="11"/>
      <c r="F78" s="11"/>
      <c r="G78" s="33">
        <f t="shared" si="0"/>
        <v>0</v>
      </c>
      <c r="H78" s="23"/>
    </row>
    <row r="79" spans="1:8">
      <c r="A79" s="13"/>
      <c r="B79" s="12" t="s">
        <v>62</v>
      </c>
      <c r="C79" s="29"/>
      <c r="D79" s="11"/>
      <c r="E79" s="11"/>
      <c r="F79" s="11"/>
      <c r="G79" s="33">
        <f t="shared" si="0"/>
        <v>0</v>
      </c>
      <c r="H79" s="23"/>
    </row>
    <row r="80" spans="1:8">
      <c r="A80" s="13"/>
      <c r="B80" s="12" t="s">
        <v>62</v>
      </c>
      <c r="C80" s="29"/>
      <c r="D80" s="11"/>
      <c r="E80" s="11"/>
      <c r="F80" s="11"/>
      <c r="G80" s="33">
        <f t="shared" si="0"/>
        <v>0</v>
      </c>
      <c r="H80" s="23"/>
    </row>
    <row r="81" spans="1:8">
      <c r="A81" s="13"/>
      <c r="B81" s="12" t="s">
        <v>62</v>
      </c>
      <c r="C81" s="29"/>
      <c r="D81" s="11"/>
      <c r="E81" s="11"/>
      <c r="F81" s="11"/>
      <c r="G81" s="33">
        <f t="shared" si="0"/>
        <v>0</v>
      </c>
      <c r="H81" s="23"/>
    </row>
    <row r="82" spans="1:8">
      <c r="A82" s="13"/>
      <c r="B82" s="12" t="s">
        <v>62</v>
      </c>
      <c r="C82" s="29"/>
      <c r="D82" s="11"/>
      <c r="E82" s="11"/>
      <c r="F82" s="11"/>
      <c r="G82" s="33">
        <f t="shared" si="0"/>
        <v>0</v>
      </c>
      <c r="H82" s="23"/>
    </row>
    <row r="83" spans="1:8">
      <c r="A83" s="13"/>
      <c r="B83" s="2" t="s">
        <v>2</v>
      </c>
      <c r="C83" s="3">
        <f>SUM(C65:C82)</f>
        <v>0</v>
      </c>
      <c r="D83" s="3"/>
      <c r="E83" s="3"/>
      <c r="F83" s="3"/>
      <c r="G83" s="34">
        <f>SUM(G65:G82)</f>
        <v>0</v>
      </c>
      <c r="H83" s="4">
        <f>SUM(H65:H82)</f>
        <v>0</v>
      </c>
    </row>
    <row r="84" spans="1:8">
      <c r="A84" s="13"/>
      <c r="B84" s="13"/>
      <c r="C84" s="13"/>
      <c r="D84" s="13"/>
      <c r="E84" s="13"/>
      <c r="F84" s="13"/>
      <c r="G84" s="13"/>
      <c r="H84" s="13"/>
    </row>
    <row r="85" spans="1:8" ht="14.25">
      <c r="A85" s="13"/>
      <c r="B85" s="10" t="s">
        <v>3</v>
      </c>
      <c r="C85" s="9" t="s">
        <v>0</v>
      </c>
      <c r="D85" s="9" t="s">
        <v>1</v>
      </c>
      <c r="E85" s="14"/>
      <c r="F85" s="13"/>
      <c r="G85" s="14"/>
      <c r="H85" s="13"/>
    </row>
    <row r="86" spans="1:8" ht="14.25">
      <c r="A86" s="13"/>
      <c r="B86" s="2"/>
      <c r="C86" s="5">
        <f>SUM(C27,C45,C59,G59,G21,G35,C83)</f>
        <v>0</v>
      </c>
      <c r="D86" s="6">
        <f>D27+D45+D59+H59+H21+H35+G83</f>
        <v>0</v>
      </c>
      <c r="E86" s="14"/>
      <c r="F86" s="13"/>
      <c r="G86" s="14"/>
      <c r="H86" s="14"/>
    </row>
    <row r="87" spans="1:8">
      <c r="A87" s="1"/>
      <c r="B87" s="14"/>
      <c r="C87" s="14"/>
    </row>
    <row r="88" spans="1:8">
      <c r="A88" s="1"/>
      <c r="F88" s="1"/>
    </row>
    <row r="89" spans="1:8">
      <c r="A89" s="1"/>
      <c r="F89" s="1"/>
    </row>
    <row r="90" spans="1:8">
      <c r="A90" s="1"/>
      <c r="F90" s="1"/>
    </row>
    <row r="91" spans="1:8">
      <c r="A91" s="1"/>
      <c r="H91" s="1"/>
    </row>
    <row r="92" spans="1:8">
      <c r="A92" s="1"/>
      <c r="H92" s="1"/>
    </row>
    <row r="93" spans="1:8">
      <c r="A93" s="1"/>
      <c r="H93" s="1"/>
    </row>
    <row r="94" spans="1:8">
      <c r="A94" s="1"/>
      <c r="H94" s="1"/>
    </row>
    <row r="95" spans="1:8">
      <c r="A95" s="1"/>
      <c r="H95" s="1"/>
    </row>
    <row r="96" spans="1:8">
      <c r="A96" s="1"/>
      <c r="H96" s="1"/>
    </row>
    <row r="97" spans="1:9">
      <c r="A97" s="1"/>
      <c r="H97" s="1"/>
    </row>
    <row r="98" spans="1:9">
      <c r="A98" s="1"/>
    </row>
    <row r="99" spans="1:9">
      <c r="A99" s="1"/>
    </row>
    <row r="100" spans="1:9">
      <c r="A100" s="1"/>
    </row>
    <row r="101" spans="1:9">
      <c r="A101" s="1"/>
    </row>
    <row r="102" spans="1:9">
      <c r="A102" s="1"/>
    </row>
    <row r="103" spans="1:9">
      <c r="A103" s="1"/>
    </row>
    <row r="104" spans="1:9">
      <c r="A104" s="1"/>
    </row>
    <row r="105" spans="1:9">
      <c r="A105" s="1"/>
      <c r="I105" s="1"/>
    </row>
    <row r="106" spans="1:9">
      <c r="A106" s="1"/>
      <c r="I106" s="1"/>
    </row>
    <row r="107" spans="1:9">
      <c r="A107" s="1"/>
      <c r="I107" s="1"/>
    </row>
    <row r="108" spans="1:9">
      <c r="A108" s="1"/>
      <c r="I108" s="1"/>
    </row>
    <row r="109" spans="1:9">
      <c r="A109" s="1"/>
      <c r="I109" s="1"/>
    </row>
    <row r="110" spans="1:9">
      <c r="A110" s="1"/>
      <c r="I110" s="1"/>
    </row>
    <row r="111" spans="1:9">
      <c r="A111" s="1"/>
      <c r="I111" s="1"/>
    </row>
    <row r="112" spans="1:9">
      <c r="A112" s="1"/>
      <c r="I112" s="1"/>
    </row>
    <row r="113" spans="1:9">
      <c r="A113" s="1"/>
      <c r="I113" s="1"/>
    </row>
    <row r="114" spans="1:9">
      <c r="A114" s="1"/>
      <c r="I114" s="1"/>
    </row>
    <row r="115" spans="1:9">
      <c r="A115" s="1"/>
      <c r="I115" s="1"/>
    </row>
    <row r="116" spans="1:9">
      <c r="A116" s="1"/>
      <c r="I116" s="1"/>
    </row>
    <row r="117" spans="1:9">
      <c r="A117" s="1"/>
      <c r="I117" s="1"/>
    </row>
    <row r="118" spans="1:9">
      <c r="A118" s="1"/>
      <c r="I118" s="1"/>
    </row>
  </sheetData>
  <sheetProtection password="C725" sheet="1" objects="1" scenarios="1"/>
  <mergeCells count="4">
    <mergeCell ref="F2:G2"/>
    <mergeCell ref="F3:G3"/>
    <mergeCell ref="B61:H61"/>
    <mergeCell ref="B62:H62"/>
  </mergeCells>
  <phoneticPr fontId="1" type="noConversion"/>
  <dataValidations count="2">
    <dataValidation type="whole" allowBlank="1" showInputMessage="1" showErrorMessage="1" sqref="C65:C82 G47:G48 C30:C33 G24:G34 G6:G20 C48:C58 C6:C26">
      <formula1>0</formula1>
      <formula2>200</formula2>
    </dataValidation>
    <dataValidation type="whole" allowBlank="1" showInputMessage="1" showErrorMessage="1" sqref="G38:G46 G49:G58 C34:C44">
      <formula1>0</formula1>
      <formula2>5</formula2>
    </dataValidation>
  </dataValidations>
  <pageMargins left="0.70866141732283472" right="0.70866141732283472" top="0.35433070866141736" bottom="0.35433070866141736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Furniture Volume Calculator</vt:lpstr>
      <vt:lpstr>'Furniture Volume Calculator'!Print_Area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 Jason</dc:creator>
  <cp:lastModifiedBy>Lo Jason</cp:lastModifiedBy>
  <cp:lastPrinted>2021-03-07T18:46:20Z</cp:lastPrinted>
  <dcterms:created xsi:type="dcterms:W3CDTF">2021-02-12T21:44:54Z</dcterms:created>
  <dcterms:modified xsi:type="dcterms:W3CDTF">2022-01-10T16:45:47Z</dcterms:modified>
</cp:coreProperties>
</file>